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jh4g13\Dropbox\Alpha Team\Alex Hately\Labwork\ASRS\Sr separation\LSC Data\CT24L0\"/>
    </mc:Choice>
  </mc:AlternateContent>
  <bookViews>
    <workbookView xWindow="0" yWindow="0" windowWidth="19305" windowHeight="8085"/>
  </bookViews>
  <sheets>
    <sheet name="CT24L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F22" i="1" l="1"/>
  <c r="F17" i="1" l="1"/>
  <c r="F18" i="1"/>
  <c r="F19" i="1"/>
  <c r="F20" i="1"/>
  <c r="F21" i="1"/>
  <c r="E3" i="1" l="1"/>
  <c r="E4" i="1"/>
  <c r="E2" i="1"/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23" i="1"/>
  <c r="F2" i="1"/>
  <c r="R3" i="1" l="1"/>
  <c r="G22" i="1" s="1"/>
  <c r="J22" i="1" s="1"/>
  <c r="N22" i="1" s="1"/>
  <c r="K22" i="1" s="1"/>
  <c r="M22" i="1" s="1"/>
  <c r="L22" i="1" s="1"/>
  <c r="G14" i="1" l="1"/>
  <c r="J14" i="1" s="1"/>
  <c r="N14" i="1" s="1"/>
  <c r="K14" i="1" s="1"/>
  <c r="M14" i="1" s="1"/>
  <c r="L14" i="1" s="1"/>
  <c r="G12" i="1"/>
  <c r="J12" i="1" s="1"/>
  <c r="N12" i="1" s="1"/>
  <c r="K12" i="1" s="1"/>
  <c r="M12" i="1" s="1"/>
  <c r="L12" i="1" s="1"/>
  <c r="G9" i="1"/>
  <c r="J9" i="1" s="1"/>
  <c r="N9" i="1" s="1"/>
  <c r="K9" i="1" s="1"/>
  <c r="M9" i="1" s="1"/>
  <c r="L9" i="1" s="1"/>
  <c r="G17" i="1"/>
  <c r="J17" i="1" s="1"/>
  <c r="N17" i="1" s="1"/>
  <c r="K17" i="1" s="1"/>
  <c r="M17" i="1" s="1"/>
  <c r="L17" i="1" s="1"/>
  <c r="G19" i="1"/>
  <c r="J19" i="1" s="1"/>
  <c r="N19" i="1" s="1"/>
  <c r="K19" i="1" s="1"/>
  <c r="M19" i="1" s="1"/>
  <c r="L19" i="1" s="1"/>
  <c r="G18" i="1"/>
  <c r="J18" i="1" s="1"/>
  <c r="N18" i="1" s="1"/>
  <c r="K18" i="1" s="1"/>
  <c r="M18" i="1" s="1"/>
  <c r="L18" i="1" s="1"/>
  <c r="G21" i="1"/>
  <c r="J21" i="1" s="1"/>
  <c r="N21" i="1" s="1"/>
  <c r="K21" i="1" s="1"/>
  <c r="M21" i="1" s="1"/>
  <c r="L21" i="1" s="1"/>
  <c r="G20" i="1"/>
  <c r="J20" i="1" s="1"/>
  <c r="N20" i="1" s="1"/>
  <c r="K20" i="1" s="1"/>
  <c r="M20" i="1" s="1"/>
  <c r="L20" i="1" s="1"/>
  <c r="G3" i="1"/>
  <c r="J3" i="1" s="1"/>
  <c r="N3" i="1" s="1"/>
  <c r="K3" i="1" s="1"/>
  <c r="M3" i="1" s="1"/>
  <c r="L3" i="1" s="1"/>
  <c r="G16" i="1"/>
  <c r="J16" i="1" s="1"/>
  <c r="N16" i="1" s="1"/>
  <c r="K16" i="1" s="1"/>
  <c r="M16" i="1" s="1"/>
  <c r="L16" i="1" s="1"/>
  <c r="G13" i="1"/>
  <c r="J13" i="1" s="1"/>
  <c r="N13" i="1" s="1"/>
  <c r="K13" i="1" s="1"/>
  <c r="M13" i="1" s="1"/>
  <c r="L13" i="1" s="1"/>
  <c r="G15" i="1"/>
  <c r="J15" i="1" s="1"/>
  <c r="N15" i="1" s="1"/>
  <c r="K15" i="1" s="1"/>
  <c r="M15" i="1" s="1"/>
  <c r="L15" i="1" s="1"/>
  <c r="G23" i="1"/>
  <c r="J23" i="1" s="1"/>
  <c r="N23" i="1" s="1"/>
  <c r="K23" i="1" s="1"/>
  <c r="M23" i="1" s="1"/>
  <c r="L23" i="1" s="1"/>
  <c r="G2" i="1"/>
  <c r="J2" i="1" s="1"/>
  <c r="N2" i="1" s="1"/>
  <c r="K2" i="1" s="1"/>
  <c r="M2" i="1" s="1"/>
  <c r="L2" i="1" s="1"/>
  <c r="G6" i="1"/>
  <c r="J6" i="1" s="1"/>
  <c r="N6" i="1" s="1"/>
  <c r="K6" i="1" s="1"/>
  <c r="M6" i="1" s="1"/>
  <c r="L6" i="1" s="1"/>
  <c r="G7" i="1"/>
  <c r="J7" i="1" s="1"/>
  <c r="N7" i="1" s="1"/>
  <c r="K7" i="1" s="1"/>
  <c r="M7" i="1" s="1"/>
  <c r="L7" i="1" s="1"/>
  <c r="G4" i="1"/>
  <c r="J4" i="1" s="1"/>
  <c r="N4" i="1" s="1"/>
  <c r="K4" i="1" s="1"/>
  <c r="M4" i="1" s="1"/>
  <c r="L4" i="1" s="1"/>
  <c r="G5" i="1"/>
  <c r="J5" i="1" s="1"/>
  <c r="N5" i="1" s="1"/>
  <c r="K5" i="1" s="1"/>
  <c r="M5" i="1" s="1"/>
  <c r="L5" i="1" s="1"/>
  <c r="G10" i="1"/>
  <c r="J10" i="1" s="1"/>
  <c r="N10" i="1" s="1"/>
  <c r="K10" i="1" s="1"/>
  <c r="M10" i="1" s="1"/>
  <c r="L10" i="1" s="1"/>
  <c r="G11" i="1"/>
  <c r="J11" i="1" s="1"/>
  <c r="N11" i="1" s="1"/>
  <c r="K11" i="1" s="1"/>
  <c r="M11" i="1" s="1"/>
  <c r="L11" i="1" s="1"/>
  <c r="G8" i="1"/>
  <c r="J8" i="1" s="1"/>
  <c r="N8" i="1" s="1"/>
  <c r="K8" i="1" s="1"/>
  <c r="M8" i="1" s="1"/>
  <c r="L8" i="1" s="1"/>
</calcChain>
</file>

<file path=xl/sharedStrings.xml><?xml version="1.0" encoding="utf-8"?>
<sst xmlns="http://schemas.openxmlformats.org/spreadsheetml/2006/main" count="38" uniqueCount="38">
  <si>
    <t>Total counts (cpm)</t>
  </si>
  <si>
    <t>Time elapsed (hrs)</t>
  </si>
  <si>
    <t>Decay constant of Y-90=</t>
  </si>
  <si>
    <t xml:space="preserve">Sample name </t>
  </si>
  <si>
    <t>Time measured</t>
  </si>
  <si>
    <t>Time separated</t>
  </si>
  <si>
    <t>Ingrowth factor</t>
  </si>
  <si>
    <t>CPM of Sr-90</t>
  </si>
  <si>
    <t xml:space="preserve">CPM of Y-90 </t>
  </si>
  <si>
    <t>DPM Total</t>
  </si>
  <si>
    <t>DPM Y-90</t>
  </si>
  <si>
    <t>DPM Sr-90</t>
  </si>
  <si>
    <t>Efficiency factor (Sr)</t>
  </si>
  <si>
    <t>Efficiency Factor (Y)</t>
  </si>
  <si>
    <t>Total bkgd corrected counts (cpm)</t>
  </si>
  <si>
    <t>Blk</t>
  </si>
  <si>
    <t>CT24L 1 mL</t>
  </si>
  <si>
    <t>CT24L 2 mL</t>
  </si>
  <si>
    <t>CT24L 3 mL</t>
  </si>
  <si>
    <t>CT24L 4 mL</t>
  </si>
  <si>
    <t>CT24L 5 mL</t>
  </si>
  <si>
    <t>CT24L 6 mL</t>
  </si>
  <si>
    <t>CT24L 7 mL</t>
  </si>
  <si>
    <t>CT24L 8 mL</t>
  </si>
  <si>
    <t>CT24L 9 mL</t>
  </si>
  <si>
    <t>CT24L 10 mL</t>
  </si>
  <si>
    <t>CT24W 1.5 mL</t>
  </si>
  <si>
    <t>CT24W 2.5 mL</t>
  </si>
  <si>
    <t>CT24W 3.5 mL</t>
  </si>
  <si>
    <t>CT24W 4.5 mL</t>
  </si>
  <si>
    <t>CT24W 5.5 mL</t>
  </si>
  <si>
    <t>CT24W 6.5 mL</t>
  </si>
  <si>
    <t>CT24W 7.5 mL</t>
  </si>
  <si>
    <t>CT24W 8.5 mL</t>
  </si>
  <si>
    <t>CT24W 9.5 mL</t>
  </si>
  <si>
    <t>CT24W 10.5 mL</t>
  </si>
  <si>
    <t>CT24W 11.5 mL</t>
  </si>
  <si>
    <t>2 ml/min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</si>
</sst>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2" fontId="0" fillId="0" borderId="0" xfId="0" applyNumberFormat="1"/>
    <xf numFmtId="16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7"/>
  <sheetViews>
    <sheetView tabSelected="1" workbookViewId="0">
      <selection activeCell="E28" sqref="E28"/>
    </sheetView>
  </sheetViews>
  <sheetFormatPr defaultRowHeight="15" x14ac:dyDescent="0.25"/>
  <cols>
    <col min="1" max="1" width="13.5703125" bestFit="1" customWidth="1"/>
    <col min="2" max="2" width="20.5703125" customWidth="1"/>
    <col min="3" max="3" width="16" customWidth="1"/>
    <col min="4" max="4" width="17.5703125" bestFit="1" customWidth="1"/>
    <col min="5" max="5" width="31.5703125" bestFit="1" customWidth="1"/>
    <col min="6" max="6" width="17.7109375" bestFit="1" customWidth="1"/>
    <col min="7" max="7" width="17.7109375" customWidth="1"/>
    <col min="8" max="8" width="18.5703125" bestFit="1" customWidth="1"/>
    <col min="9" max="9" width="19" bestFit="1" customWidth="1"/>
    <col min="10" max="11" width="12.140625" bestFit="1" customWidth="1"/>
    <col min="12" max="14" width="12" bestFit="1" customWidth="1"/>
    <col min="18" max="18" width="22.140625" bestFit="1" customWidth="1"/>
  </cols>
  <sheetData>
    <row r="1" spans="1:18" x14ac:dyDescent="0.25">
      <c r="A1" t="s">
        <v>3</v>
      </c>
      <c r="B1" t="s">
        <v>5</v>
      </c>
      <c r="C1" t="s">
        <v>4</v>
      </c>
      <c r="D1" t="s">
        <v>0</v>
      </c>
      <c r="E1" t="s">
        <v>14</v>
      </c>
      <c r="F1" t="s">
        <v>1</v>
      </c>
      <c r="G1" t="s">
        <v>6</v>
      </c>
      <c r="H1" t="s">
        <v>13</v>
      </c>
      <c r="I1" t="s">
        <v>12</v>
      </c>
      <c r="J1" t="s">
        <v>7</v>
      </c>
      <c r="K1" t="s">
        <v>8</v>
      </c>
      <c r="L1" t="s">
        <v>9</v>
      </c>
      <c r="M1" t="s">
        <v>10</v>
      </c>
      <c r="N1" t="s">
        <v>11</v>
      </c>
    </row>
    <row r="2" spans="1:18" x14ac:dyDescent="0.25">
      <c r="A2" t="s">
        <v>16</v>
      </c>
      <c r="B2" s="1">
        <v>43320.583333333336</v>
      </c>
      <c r="C2" s="1">
        <v>43323.05</v>
      </c>
      <c r="D2" s="3">
        <v>6.85</v>
      </c>
      <c r="E2">
        <f t="shared" ref="E2:E23" si="0">D2-$D$23</f>
        <v>-0.14000000000000057</v>
      </c>
      <c r="F2" s="2">
        <f>(C2-B2)*24</f>
        <v>59.200000000011642</v>
      </c>
      <c r="G2">
        <f>1-EXP(-$R$3*F2)</f>
        <v>0.4874265638044758</v>
      </c>
      <c r="H2">
        <v>1</v>
      </c>
      <c r="I2">
        <v>1</v>
      </c>
      <c r="J2">
        <f>E2/((1+G2)*(H2/I2))</f>
        <v>-9.4122293770197693E-2</v>
      </c>
      <c r="K2">
        <f>N2*G2*H2</f>
        <v>-4.5877706229802882E-2</v>
      </c>
      <c r="L2">
        <f>M2+N2</f>
        <v>-0.14000000000000057</v>
      </c>
      <c r="M2">
        <f>K2/H2</f>
        <v>-4.5877706229802882E-2</v>
      </c>
      <c r="N2">
        <f>J2/I2</f>
        <v>-9.4122293770197693E-2</v>
      </c>
      <c r="R2" t="s">
        <v>2</v>
      </c>
    </row>
    <row r="3" spans="1:18" x14ac:dyDescent="0.25">
      <c r="A3" t="s">
        <v>17</v>
      </c>
      <c r="B3" s="1">
        <v>43320.583333333336</v>
      </c>
      <c r="C3" s="1">
        <v>43323.072222222225</v>
      </c>
      <c r="D3" s="3">
        <v>7.02</v>
      </c>
      <c r="E3">
        <f t="shared" si="0"/>
        <v>2.9999999999999361E-2</v>
      </c>
      <c r="F3" s="2">
        <f t="shared" ref="F3:F21" si="1">(C3-B3)*24</f>
        <v>59.733333333337214</v>
      </c>
      <c r="G3">
        <f t="shared" ref="G3:G21" si="2">1-EXP(-$R$3*F3)</f>
        <v>0.49050340558487981</v>
      </c>
      <c r="H3">
        <v>1</v>
      </c>
      <c r="I3">
        <v>1</v>
      </c>
      <c r="J3">
        <f t="shared" ref="J3:J21" si="3">E3/((1+G3)*(H3/I3))</f>
        <v>2.0127428013642971E-2</v>
      </c>
      <c r="K3">
        <f t="shared" ref="K3:K21" si="4">N3*G3*H3</f>
        <v>9.8725719863563908E-3</v>
      </c>
      <c r="L3">
        <f t="shared" ref="L3:L21" si="5">M3+N3</f>
        <v>2.9999999999999361E-2</v>
      </c>
      <c r="M3">
        <f t="shared" ref="M3:M21" si="6">K3/H3</f>
        <v>9.8725719863563908E-3</v>
      </c>
      <c r="N3">
        <f t="shared" ref="N3:N21" si="7">J3/I3</f>
        <v>2.0127428013642971E-2</v>
      </c>
      <c r="R3">
        <f>LN(2)/61.4</f>
        <v>1.1289042028663604E-2</v>
      </c>
    </row>
    <row r="4" spans="1:18" x14ac:dyDescent="0.25">
      <c r="A4" t="s">
        <v>18</v>
      </c>
      <c r="B4" s="1">
        <v>43320.583333333336</v>
      </c>
      <c r="C4" s="1">
        <v>43323.095138888886</v>
      </c>
      <c r="D4" s="3">
        <v>6.78</v>
      </c>
      <c r="E4">
        <f t="shared" si="0"/>
        <v>-0.20999999999999996</v>
      </c>
      <c r="F4" s="2">
        <f t="shared" si="1"/>
        <v>60.283333333209157</v>
      </c>
      <c r="G4">
        <f t="shared" si="2"/>
        <v>0.49365705564577211</v>
      </c>
      <c r="H4">
        <v>1</v>
      </c>
      <c r="I4">
        <v>1</v>
      </c>
      <c r="J4">
        <f t="shared" si="3"/>
        <v>-0.1405945221536867</v>
      </c>
      <c r="K4">
        <f t="shared" si="4"/>
        <v>-6.9405477846313263E-2</v>
      </c>
      <c r="L4">
        <f t="shared" si="5"/>
        <v>-0.20999999999999996</v>
      </c>
      <c r="M4">
        <f t="shared" si="6"/>
        <v>-6.9405477846313263E-2</v>
      </c>
      <c r="N4">
        <f t="shared" si="7"/>
        <v>-0.1405945221536867</v>
      </c>
    </row>
    <row r="5" spans="1:18" x14ac:dyDescent="0.25">
      <c r="A5" t="s">
        <v>19</v>
      </c>
      <c r="B5" s="1">
        <v>43320.583333333336</v>
      </c>
      <c r="C5" s="1">
        <v>43323.118055555555</v>
      </c>
      <c r="D5" s="3">
        <v>40.53</v>
      </c>
      <c r="E5">
        <f t="shared" si="0"/>
        <v>33.54</v>
      </c>
      <c r="F5" s="2">
        <f t="shared" si="1"/>
        <v>60.833333333255723</v>
      </c>
      <c r="G5">
        <f t="shared" si="2"/>
        <v>0.49679118544232881</v>
      </c>
      <c r="H5">
        <v>1</v>
      </c>
      <c r="I5">
        <v>1</v>
      </c>
      <c r="J5">
        <f t="shared" si="3"/>
        <v>22.407935272606728</v>
      </c>
      <c r="K5">
        <f t="shared" si="4"/>
        <v>11.132064727393271</v>
      </c>
      <c r="L5">
        <f t="shared" si="5"/>
        <v>33.54</v>
      </c>
      <c r="M5">
        <f t="shared" si="6"/>
        <v>11.132064727393271</v>
      </c>
      <c r="N5">
        <f t="shared" si="7"/>
        <v>22.407935272606728</v>
      </c>
    </row>
    <row r="6" spans="1:18" x14ac:dyDescent="0.25">
      <c r="A6" t="s">
        <v>20</v>
      </c>
      <c r="B6" s="1">
        <v>43320.583333333336</v>
      </c>
      <c r="C6" s="1">
        <v>43323.140972222223</v>
      </c>
      <c r="D6" s="3">
        <v>64.209999999999994</v>
      </c>
      <c r="E6">
        <f t="shared" si="0"/>
        <v>57.219999999999992</v>
      </c>
      <c r="F6" s="2">
        <f t="shared" si="1"/>
        <v>61.383333333302289</v>
      </c>
      <c r="G6">
        <f t="shared" si="2"/>
        <v>0.49990591579885924</v>
      </c>
      <c r="H6">
        <v>1</v>
      </c>
      <c r="I6">
        <v>1</v>
      </c>
      <c r="J6">
        <f t="shared" si="3"/>
        <v>38.149059482523782</v>
      </c>
      <c r="K6">
        <f t="shared" si="4"/>
        <v>19.070940517476206</v>
      </c>
      <c r="L6">
        <f t="shared" si="5"/>
        <v>57.219999999999985</v>
      </c>
      <c r="M6">
        <f t="shared" si="6"/>
        <v>19.070940517476206</v>
      </c>
      <c r="N6">
        <f t="shared" si="7"/>
        <v>38.149059482523782</v>
      </c>
    </row>
    <row r="7" spans="1:18" x14ac:dyDescent="0.25">
      <c r="A7" t="s">
        <v>21</v>
      </c>
      <c r="B7" s="1">
        <v>43320.583333333336</v>
      </c>
      <c r="C7" s="1">
        <v>43323.163888946758</v>
      </c>
      <c r="D7" s="3">
        <v>75.33</v>
      </c>
      <c r="E7">
        <f t="shared" si="0"/>
        <v>68.34</v>
      </c>
      <c r="F7" s="2">
        <f t="shared" si="1"/>
        <v>61.933334722125437</v>
      </c>
      <c r="G7">
        <f t="shared" si="2"/>
        <v>0.50300137458472394</v>
      </c>
      <c r="H7">
        <v>1</v>
      </c>
      <c r="I7">
        <v>1</v>
      </c>
      <c r="J7">
        <f t="shared" si="3"/>
        <v>45.469020292068727</v>
      </c>
      <c r="K7">
        <f t="shared" si="4"/>
        <v>22.870979707931276</v>
      </c>
      <c r="L7">
        <f t="shared" si="5"/>
        <v>68.34</v>
      </c>
      <c r="M7">
        <f t="shared" si="6"/>
        <v>22.870979707931276</v>
      </c>
      <c r="N7">
        <f t="shared" si="7"/>
        <v>45.469020292068727</v>
      </c>
    </row>
    <row r="8" spans="1:18" x14ac:dyDescent="0.25">
      <c r="A8" t="s">
        <v>22</v>
      </c>
      <c r="B8" s="1">
        <v>43320.583333333336</v>
      </c>
      <c r="C8" s="1">
        <v>43323.186111111114</v>
      </c>
      <c r="D8" s="3">
        <v>72.98</v>
      </c>
      <c r="E8">
        <f t="shared" si="0"/>
        <v>65.990000000000009</v>
      </c>
      <c r="F8" s="2">
        <f t="shared" si="1"/>
        <v>62.466666666674428</v>
      </c>
      <c r="G8">
        <f t="shared" si="2"/>
        <v>0.50598471718022153</v>
      </c>
      <c r="H8">
        <v>1</v>
      </c>
      <c r="I8">
        <v>1</v>
      </c>
      <c r="J8">
        <f t="shared" si="3"/>
        <v>43.818505757188881</v>
      </c>
      <c r="K8">
        <f t="shared" si="4"/>
        <v>22.171494242811125</v>
      </c>
      <c r="L8">
        <f t="shared" si="5"/>
        <v>65.990000000000009</v>
      </c>
      <c r="M8">
        <f t="shared" si="6"/>
        <v>22.171494242811125</v>
      </c>
      <c r="N8">
        <f t="shared" si="7"/>
        <v>43.818505757188881</v>
      </c>
    </row>
    <row r="9" spans="1:18" x14ac:dyDescent="0.25">
      <c r="A9" t="s">
        <v>23</v>
      </c>
      <c r="B9" s="1">
        <v>43320.583333333336</v>
      </c>
      <c r="C9" s="1">
        <v>43323.209027777775</v>
      </c>
      <c r="D9" s="3">
        <v>70.83</v>
      </c>
      <c r="E9">
        <f t="shared" si="0"/>
        <v>63.839999999999996</v>
      </c>
      <c r="F9" s="2">
        <f t="shared" si="1"/>
        <v>63.016666666546371</v>
      </c>
      <c r="G9">
        <f t="shared" si="2"/>
        <v>0.50904254198969801</v>
      </c>
      <c r="H9">
        <v>1</v>
      </c>
      <c r="I9">
        <v>1</v>
      </c>
      <c r="J9">
        <f t="shared" si="3"/>
        <v>42.304970352807871</v>
      </c>
      <c r="K9">
        <f t="shared" si="4"/>
        <v>21.535029647192129</v>
      </c>
      <c r="L9">
        <f t="shared" si="5"/>
        <v>63.84</v>
      </c>
      <c r="M9">
        <f t="shared" si="6"/>
        <v>21.535029647192129</v>
      </c>
      <c r="N9">
        <f t="shared" si="7"/>
        <v>42.304970352807871</v>
      </c>
    </row>
    <row r="10" spans="1:18" x14ac:dyDescent="0.25">
      <c r="A10" t="s">
        <v>24</v>
      </c>
      <c r="B10" s="1">
        <v>43320.583333333336</v>
      </c>
      <c r="C10" s="1">
        <v>43323.231944328705</v>
      </c>
      <c r="D10" s="3">
        <v>70.63</v>
      </c>
      <c r="E10">
        <f t="shared" si="0"/>
        <v>63.639999999999993</v>
      </c>
      <c r="F10" s="2">
        <f t="shared" si="1"/>
        <v>63.566663888865151</v>
      </c>
      <c r="G10">
        <f t="shared" si="2"/>
        <v>0.51208142436784443</v>
      </c>
      <c r="H10">
        <v>1</v>
      </c>
      <c r="I10">
        <v>1</v>
      </c>
      <c r="J10">
        <f t="shared" si="3"/>
        <v>42.08768058016846</v>
      </c>
      <c r="K10">
        <f t="shared" si="4"/>
        <v>21.55231941983153</v>
      </c>
      <c r="L10">
        <f t="shared" si="5"/>
        <v>63.639999999999986</v>
      </c>
      <c r="M10">
        <f t="shared" si="6"/>
        <v>21.55231941983153</v>
      </c>
      <c r="N10">
        <f t="shared" si="7"/>
        <v>42.08768058016846</v>
      </c>
    </row>
    <row r="11" spans="1:18" x14ac:dyDescent="0.25">
      <c r="A11" t="s">
        <v>25</v>
      </c>
      <c r="B11" s="1">
        <v>43320.583333333336</v>
      </c>
      <c r="C11" s="1">
        <v>43323.254860937501</v>
      </c>
      <c r="D11" s="3">
        <v>78.13</v>
      </c>
      <c r="E11">
        <f t="shared" si="0"/>
        <v>71.14</v>
      </c>
      <c r="F11" s="2">
        <f t="shared" si="1"/>
        <v>64.116662499960512</v>
      </c>
      <c r="G11">
        <f t="shared" si="2"/>
        <v>0.51510150455938164</v>
      </c>
      <c r="H11">
        <v>1</v>
      </c>
      <c r="I11">
        <v>1</v>
      </c>
      <c r="J11">
        <f t="shared" si="3"/>
        <v>46.953949808589741</v>
      </c>
      <c r="K11">
        <f t="shared" si="4"/>
        <v>24.186050191410263</v>
      </c>
      <c r="L11">
        <f t="shared" si="5"/>
        <v>71.14</v>
      </c>
      <c r="M11">
        <f t="shared" si="6"/>
        <v>24.186050191410263</v>
      </c>
      <c r="N11">
        <f t="shared" si="7"/>
        <v>46.953949808589741</v>
      </c>
    </row>
    <row r="12" spans="1:18" x14ac:dyDescent="0.25">
      <c r="A12" t="s">
        <v>26</v>
      </c>
      <c r="B12" s="1">
        <v>43320.583333333336</v>
      </c>
      <c r="C12" s="1">
        <v>43323.277777546296</v>
      </c>
      <c r="D12" s="3">
        <v>99.18</v>
      </c>
      <c r="E12">
        <f t="shared" ref="E12:E22" si="8">D12-$D$23</f>
        <v>92.190000000000012</v>
      </c>
      <c r="F12" s="2">
        <f t="shared" si="1"/>
        <v>64.666661111055873</v>
      </c>
      <c r="G12">
        <f t="shared" si="2"/>
        <v>0.51810289129504561</v>
      </c>
      <c r="H12">
        <v>1</v>
      </c>
      <c r="I12">
        <v>1</v>
      </c>
      <c r="J12">
        <f t="shared" si="3"/>
        <v>60.727109162775939</v>
      </c>
      <c r="K12">
        <f t="shared" si="4"/>
        <v>31.462890837224069</v>
      </c>
      <c r="L12">
        <f t="shared" si="5"/>
        <v>92.190000000000012</v>
      </c>
      <c r="M12">
        <f t="shared" si="6"/>
        <v>31.462890837224069</v>
      </c>
      <c r="N12">
        <f t="shared" si="7"/>
        <v>60.727109162775939</v>
      </c>
    </row>
    <row r="13" spans="1:18" x14ac:dyDescent="0.25">
      <c r="A13" t="s">
        <v>27</v>
      </c>
      <c r="B13" s="1">
        <v>43320.583333333336</v>
      </c>
      <c r="C13" s="1">
        <v>43323.300694155092</v>
      </c>
      <c r="D13" s="3">
        <v>76.77</v>
      </c>
      <c r="E13">
        <f t="shared" si="8"/>
        <v>69.78</v>
      </c>
      <c r="F13" s="2">
        <f t="shared" si="1"/>
        <v>65.216659722151235</v>
      </c>
      <c r="G13">
        <f t="shared" si="2"/>
        <v>0.52108570028212575</v>
      </c>
      <c r="H13">
        <v>1</v>
      </c>
      <c r="I13">
        <v>1</v>
      </c>
      <c r="J13">
        <f t="shared" si="3"/>
        <v>45.875127211476276</v>
      </c>
      <c r="K13">
        <f t="shared" si="4"/>
        <v>23.904872788523718</v>
      </c>
      <c r="L13">
        <f t="shared" si="5"/>
        <v>69.78</v>
      </c>
      <c r="M13">
        <f t="shared" si="6"/>
        <v>23.904872788523718</v>
      </c>
      <c r="N13">
        <f t="shared" si="7"/>
        <v>45.875127211476276</v>
      </c>
    </row>
    <row r="14" spans="1:18" x14ac:dyDescent="0.25">
      <c r="A14" t="s">
        <v>28</v>
      </c>
      <c r="B14" s="1">
        <v>43320.583333333336</v>
      </c>
      <c r="C14" s="1">
        <v>43323.323610763888</v>
      </c>
      <c r="D14" s="3">
        <v>63.77</v>
      </c>
      <c r="E14">
        <f t="shared" si="8"/>
        <v>56.78</v>
      </c>
      <c r="F14" s="2">
        <f t="shared" si="1"/>
        <v>65.766658333246596</v>
      </c>
      <c r="G14">
        <f t="shared" si="2"/>
        <v>0.52405004651171527</v>
      </c>
      <c r="H14">
        <v>1</v>
      </c>
      <c r="I14">
        <v>1</v>
      </c>
      <c r="J14">
        <f t="shared" si="3"/>
        <v>37.255994401207175</v>
      </c>
      <c r="K14">
        <f t="shared" si="4"/>
        <v>19.524005598792822</v>
      </c>
      <c r="L14">
        <f t="shared" si="5"/>
        <v>56.78</v>
      </c>
      <c r="M14">
        <f t="shared" si="6"/>
        <v>19.524005598792822</v>
      </c>
      <c r="N14">
        <f t="shared" si="7"/>
        <v>37.255994401207175</v>
      </c>
    </row>
    <row r="15" spans="1:18" x14ac:dyDescent="0.25">
      <c r="A15" t="s">
        <v>29</v>
      </c>
      <c r="B15" s="1">
        <v>43320.583333333336</v>
      </c>
      <c r="C15" s="1">
        <v>43323.346527372683</v>
      </c>
      <c r="D15" s="3">
        <v>25.41</v>
      </c>
      <c r="E15">
        <f t="shared" si="8"/>
        <v>18.420000000000002</v>
      </c>
      <c r="F15" s="2">
        <f t="shared" si="1"/>
        <v>66.316656944341958</v>
      </c>
      <c r="G15">
        <f t="shared" si="2"/>
        <v>0.52699604426314484</v>
      </c>
      <c r="H15">
        <v>1</v>
      </c>
      <c r="I15">
        <v>1</v>
      </c>
      <c r="J15">
        <f t="shared" si="3"/>
        <v>12.062899618635628</v>
      </c>
      <c r="K15">
        <f t="shared" si="4"/>
        <v>6.3571003813643747</v>
      </c>
      <c r="L15">
        <f t="shared" si="5"/>
        <v>18.420000000000002</v>
      </c>
      <c r="M15">
        <f t="shared" si="6"/>
        <v>6.3571003813643747</v>
      </c>
      <c r="N15">
        <f t="shared" si="7"/>
        <v>12.062899618635628</v>
      </c>
    </row>
    <row r="16" spans="1:18" x14ac:dyDescent="0.25">
      <c r="A16" t="s">
        <v>30</v>
      </c>
      <c r="B16" s="1">
        <v>43320.583333333336</v>
      </c>
      <c r="C16" s="1">
        <v>43323.368055555555</v>
      </c>
      <c r="D16" s="3">
        <v>12.28</v>
      </c>
      <c r="E16">
        <f t="shared" si="8"/>
        <v>5.2899999999999991</v>
      </c>
      <c r="F16" s="2">
        <f t="shared" si="1"/>
        <v>66.833333333255723</v>
      </c>
      <c r="G16">
        <f t="shared" si="2"/>
        <v>0.52974694247807963</v>
      </c>
      <c r="H16">
        <v>1</v>
      </c>
      <c r="I16">
        <v>1</v>
      </c>
      <c r="J16">
        <f t="shared" si="3"/>
        <v>3.4580882975523917</v>
      </c>
      <c r="K16">
        <f t="shared" si="4"/>
        <v>1.831911702447607</v>
      </c>
      <c r="L16">
        <f t="shared" si="5"/>
        <v>5.2899999999999991</v>
      </c>
      <c r="M16">
        <f t="shared" si="6"/>
        <v>1.831911702447607</v>
      </c>
      <c r="N16">
        <f t="shared" si="7"/>
        <v>3.4580882975523917</v>
      </c>
    </row>
    <row r="17" spans="1:14" x14ac:dyDescent="0.25">
      <c r="A17" t="s">
        <v>31</v>
      </c>
      <c r="B17" s="1">
        <v>43320.583333333336</v>
      </c>
      <c r="C17" s="1">
        <v>43323.390972222223</v>
      </c>
      <c r="D17" s="3">
        <v>9.41</v>
      </c>
      <c r="E17">
        <f t="shared" si="8"/>
        <v>2.42</v>
      </c>
      <c r="F17" s="2">
        <f>(C17-B17)*24</f>
        <v>67.383333333302289</v>
      </c>
      <c r="G17">
        <f>1-EXP(-$R$3*F17)</f>
        <v>0.53265768535686309</v>
      </c>
      <c r="H17">
        <v>1</v>
      </c>
      <c r="I17">
        <v>1</v>
      </c>
      <c r="J17">
        <f>E17/((1+G17)*(H17/I17))</f>
        <v>1.5789566209864589</v>
      </c>
      <c r="K17">
        <f>N17*G17*H17</f>
        <v>0.84104337901354098</v>
      </c>
      <c r="L17">
        <f>M17+N17</f>
        <v>2.42</v>
      </c>
      <c r="M17">
        <f>K17/H17</f>
        <v>0.84104337901354098</v>
      </c>
      <c r="N17">
        <f>J17/I17</f>
        <v>1.5789566209864589</v>
      </c>
    </row>
    <row r="18" spans="1:14" x14ac:dyDescent="0.25">
      <c r="A18" t="s">
        <v>32</v>
      </c>
      <c r="B18" s="1">
        <v>43320.583333333336</v>
      </c>
      <c r="C18" s="1">
        <v>43323.413888946758</v>
      </c>
      <c r="D18" s="3">
        <v>9.6199999999999992</v>
      </c>
      <c r="E18">
        <f t="shared" si="8"/>
        <v>2.629999999999999</v>
      </c>
      <c r="F18" s="2">
        <f t="shared" si="1"/>
        <v>67.933334722125437</v>
      </c>
      <c r="G18">
        <f t="shared" si="2"/>
        <v>0.53555041878357279</v>
      </c>
      <c r="H18">
        <v>1</v>
      </c>
      <c r="I18">
        <v>1</v>
      </c>
      <c r="J18">
        <f t="shared" si="3"/>
        <v>1.712740895921492</v>
      </c>
      <c r="K18">
        <f t="shared" si="4"/>
        <v>0.91725910407850675</v>
      </c>
      <c r="L18">
        <f t="shared" si="5"/>
        <v>2.629999999999999</v>
      </c>
      <c r="M18">
        <f t="shared" si="6"/>
        <v>0.91725910407850675</v>
      </c>
      <c r="N18">
        <f t="shared" si="7"/>
        <v>1.712740895921492</v>
      </c>
    </row>
    <row r="19" spans="1:14" x14ac:dyDescent="0.25">
      <c r="A19" t="s">
        <v>33</v>
      </c>
      <c r="B19" s="1">
        <v>43320.583333333336</v>
      </c>
      <c r="C19" s="1">
        <v>43323.436805671299</v>
      </c>
      <c r="D19" s="3">
        <v>8.9700000000000006</v>
      </c>
      <c r="E19">
        <f t="shared" si="8"/>
        <v>1.9800000000000004</v>
      </c>
      <c r="F19" s="2">
        <f t="shared" si="1"/>
        <v>68.483336111123208</v>
      </c>
      <c r="G19">
        <f t="shared" si="2"/>
        <v>0.53842524690620319</v>
      </c>
      <c r="H19">
        <v>1</v>
      </c>
      <c r="I19">
        <v>1</v>
      </c>
      <c r="J19">
        <f t="shared" si="3"/>
        <v>1.2870303604168034</v>
      </c>
      <c r="K19">
        <f t="shared" si="4"/>
        <v>0.69296963958319702</v>
      </c>
      <c r="L19">
        <f t="shared" si="5"/>
        <v>1.9800000000000004</v>
      </c>
      <c r="M19">
        <f t="shared" si="6"/>
        <v>0.69296963958319702</v>
      </c>
      <c r="N19">
        <f t="shared" si="7"/>
        <v>1.2870303604168034</v>
      </c>
    </row>
    <row r="20" spans="1:14" x14ac:dyDescent="0.25">
      <c r="A20" t="s">
        <v>34</v>
      </c>
      <c r="B20" s="1">
        <v>43320.583333333336</v>
      </c>
      <c r="C20" s="1">
        <v>43323.459722395834</v>
      </c>
      <c r="D20" s="3">
        <v>9.41</v>
      </c>
      <c r="E20">
        <f t="shared" si="8"/>
        <v>2.42</v>
      </c>
      <c r="F20" s="2">
        <f t="shared" si="1"/>
        <v>69.033337499946356</v>
      </c>
      <c r="G20">
        <f t="shared" si="2"/>
        <v>0.54128228055234173</v>
      </c>
      <c r="H20">
        <v>1</v>
      </c>
      <c r="I20">
        <v>1</v>
      </c>
      <c r="J20">
        <f t="shared" si="3"/>
        <v>1.5701212104590969</v>
      </c>
      <c r="K20">
        <f t="shared" si="4"/>
        <v>0.84987878954090335</v>
      </c>
      <c r="L20">
        <f t="shared" si="5"/>
        <v>2.4200000000000004</v>
      </c>
      <c r="M20">
        <f t="shared" si="6"/>
        <v>0.84987878954090335</v>
      </c>
      <c r="N20">
        <f t="shared" si="7"/>
        <v>1.5701212104590969</v>
      </c>
    </row>
    <row r="21" spans="1:14" x14ac:dyDescent="0.25">
      <c r="A21" t="s">
        <v>35</v>
      </c>
      <c r="B21" s="1">
        <v>43320.583333333336</v>
      </c>
      <c r="C21" s="1">
        <v>43323.482639120368</v>
      </c>
      <c r="D21" s="3">
        <v>9.31</v>
      </c>
      <c r="E21">
        <f t="shared" si="8"/>
        <v>2.3200000000000003</v>
      </c>
      <c r="F21" s="2">
        <f t="shared" si="1"/>
        <v>69.583338888769504</v>
      </c>
      <c r="G21">
        <f t="shared" si="2"/>
        <v>0.54412162986630985</v>
      </c>
      <c r="H21">
        <v>1</v>
      </c>
      <c r="I21">
        <v>1</v>
      </c>
      <c r="J21">
        <f t="shared" si="3"/>
        <v>1.5024723150862578</v>
      </c>
      <c r="K21">
        <f t="shared" si="4"/>
        <v>0.81752768491374239</v>
      </c>
      <c r="L21">
        <f t="shared" si="5"/>
        <v>2.3200000000000003</v>
      </c>
      <c r="M21">
        <f t="shared" si="6"/>
        <v>0.81752768491374239</v>
      </c>
      <c r="N21">
        <f t="shared" si="7"/>
        <v>1.5024723150862578</v>
      </c>
    </row>
    <row r="22" spans="1:14" x14ac:dyDescent="0.25">
      <c r="A22" t="s">
        <v>36</v>
      </c>
      <c r="B22" s="1">
        <v>43320.583333333336</v>
      </c>
      <c r="C22" s="1">
        <v>43323.505555844909</v>
      </c>
      <c r="D22" s="3">
        <v>9.69</v>
      </c>
      <c r="E22">
        <f t="shared" si="8"/>
        <v>2.6999999999999993</v>
      </c>
      <c r="F22" s="2">
        <f t="shared" ref="F22" si="9">(C22-B22)*24</f>
        <v>70.133340277767275</v>
      </c>
      <c r="G22">
        <f t="shared" ref="G22" si="10">1-EXP(-$R$3*F22)</f>
        <v>0.54694340431064625</v>
      </c>
      <c r="H22">
        <v>1</v>
      </c>
      <c r="I22">
        <v>1</v>
      </c>
      <c r="J22">
        <f t="shared" ref="J22" si="11">E22/((1+G22)*(H22/I22))</f>
        <v>1.7453773631771499</v>
      </c>
      <c r="K22">
        <f t="shared" ref="K22" si="12">N22*G22*H22</f>
        <v>0.95462263682284954</v>
      </c>
      <c r="L22">
        <f t="shared" ref="L22" si="13">M22+N22</f>
        <v>2.6999999999999993</v>
      </c>
      <c r="M22">
        <f t="shared" ref="M22" si="14">K22/H22</f>
        <v>0.95462263682284954</v>
      </c>
      <c r="N22">
        <f t="shared" ref="N22" si="15">J22/I22</f>
        <v>1.7453773631771499</v>
      </c>
    </row>
    <row r="23" spans="1:14" x14ac:dyDescent="0.25">
      <c r="A23" t="s">
        <v>15</v>
      </c>
      <c r="B23" s="1">
        <v>43320.583333333336</v>
      </c>
      <c r="C23" s="1">
        <v>43323.528472569444</v>
      </c>
      <c r="D23" s="3">
        <v>6.99</v>
      </c>
      <c r="E23">
        <f t="shared" si="0"/>
        <v>0</v>
      </c>
      <c r="F23" s="2">
        <f>(C23-B23)*24</f>
        <v>70.683341666590422</v>
      </c>
      <c r="G23">
        <f>1-EXP(-$R$3*F23)</f>
        <v>0.5497477126676642</v>
      </c>
      <c r="H23">
        <v>1</v>
      </c>
      <c r="I23">
        <v>1</v>
      </c>
      <c r="J23">
        <f>E23/((1+G23)*(H23/I23))</f>
        <v>0</v>
      </c>
      <c r="K23">
        <f>N23*G23*H23</f>
        <v>0</v>
      </c>
      <c r="L23">
        <f>M23+N23</f>
        <v>0</v>
      </c>
      <c r="M23">
        <f>K23/H23</f>
        <v>0</v>
      </c>
      <c r="N23">
        <f>J23/I23</f>
        <v>0</v>
      </c>
    </row>
    <row r="27" spans="1:14" x14ac:dyDescent="0.25">
      <c r="E27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CT24L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2018-07-17T15:27:47Z</dcterms:created>
  <dcterms:modified xsi:type="dcterms:W3CDTF">2018-08-20T11:11:49Z</dcterms:modified>
</cp:coreProperties>
</file>